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0300" yWindow="65316" windowWidth="18840" windowHeight="16980" tabRatio="500" activeTab="0"/>
  </bookViews>
  <sheets>
    <sheet name="Index" sheetId="1" r:id="rId1"/>
    <sheet name="Calculate Load" sheetId="2" r:id="rId2"/>
    <sheet name="Calculate Battery Size" sheetId="3" r:id="rId3"/>
    <sheet name="Verify recharging" sheetId="4" r:id="rId4"/>
  </sheets>
  <definedNames>
    <definedName name="Index">'Index'!$A$1</definedName>
    <definedName name="_xlnm.Print_Area" localSheetId="1">'Calculate Load'!$B$2:$G$51</definedName>
    <definedName name="_xlnm.Print_Area" localSheetId="0">'Index'!$A$1:$H$63</definedName>
    <definedName name="Step1">'Calculate Load'!$A$1</definedName>
    <definedName name="Step2">'Calculate Battery Size'!$A$1</definedName>
    <definedName name="Step3">'Verify recharging'!$A$1</definedName>
  </definedNames>
  <calcPr fullCalcOnLoad="1"/>
</workbook>
</file>

<file path=xl/sharedStrings.xml><?xml version="1.0" encoding="utf-8"?>
<sst xmlns="http://schemas.openxmlformats.org/spreadsheetml/2006/main" count="144" uniqueCount="110">
  <si>
    <t>LCD screens</t>
  </si>
  <si>
    <t xml:space="preserve">Starting data is sample only.  Insert your own data. Check the power consumption </t>
  </si>
  <si>
    <t>of your actual equipment: don't just accept the sample data.</t>
  </si>
  <si>
    <t>Typical Maximum Load</t>
  </si>
  <si>
    <t>Key:</t>
  </si>
  <si>
    <t xml:space="preserve"> = cell where you can enter your data</t>
  </si>
  <si>
    <t xml:space="preserve"> = cell containing calculated data: do not change.</t>
  </si>
  <si>
    <t>Inverter efficiency</t>
  </si>
  <si>
    <t>Notes</t>
  </si>
  <si>
    <t>Outback inverters are typically 92% efficient.</t>
  </si>
  <si>
    <t>Minimum Inverter capacity at calculated load</t>
  </si>
  <si>
    <t>Outback inverter/chargers are available in several sizes</t>
  </si>
  <si>
    <t>in both vented and sealed models.</t>
  </si>
  <si>
    <t>Sealed: 2000W @ 12VDC or 24VDC; 2300W @48VDC</t>
  </si>
  <si>
    <t>Number of batteries in Series for required voltage</t>
  </si>
  <si>
    <t>Number of batteries banks in Parallel (for required capcity)</t>
  </si>
  <si>
    <t>Sealed: 12VDC @ 100A, 24VDC @55A, 48VDC @35A</t>
  </si>
  <si>
    <t>Normal storage capacity in Amp hours</t>
  </si>
  <si>
    <t>A/h</t>
  </si>
  <si>
    <t xml:space="preserve"> = current drain(Amps) x outage period(hours)</t>
  </si>
  <si>
    <t>Maximum drawdown</t>
  </si>
  <si>
    <t>Repeated overdischarging will severely shorten battery life.</t>
  </si>
  <si>
    <t>It is recommended not to discharge beyond 50% of battery capacity</t>
  </si>
  <si>
    <t>Inverter can be set to automatically switch off at this level</t>
  </si>
  <si>
    <t>to prevent battery damage.</t>
  </si>
  <si>
    <t>Required battery capacity in Amp Hours</t>
  </si>
  <si>
    <t>Derating factor for cold weather</t>
  </si>
  <si>
    <t>Batteries do not perform as well in cold weather</t>
  </si>
  <si>
    <t xml:space="preserve">If you store the batteries in cold conditions, a derating factor </t>
  </si>
  <si>
    <t>should be used.</t>
  </si>
  <si>
    <t>How many batteries do you need and how should the be</t>
  </si>
  <si>
    <t>configured?</t>
  </si>
  <si>
    <t>What is the voltage of a single battery?</t>
  </si>
  <si>
    <t>Volts</t>
  </si>
  <si>
    <t>Normally 6, 12 or 24 volts</t>
  </si>
  <si>
    <t>Single battery capacity in Amp Hours</t>
  </si>
  <si>
    <t>Take this from the battery manufacturer data.</t>
  </si>
  <si>
    <t xml:space="preserve">  Inverter system voltage</t>
  </si>
  <si>
    <t xml:space="preserve"> = System voltage / individual battery voltage</t>
  </si>
  <si>
    <t>DRASTIC</t>
  </si>
  <si>
    <t>Power System Calculator</t>
  </si>
  <si>
    <t>This calculator is designed to assist our customers in determining the electrical power</t>
  </si>
  <si>
    <t>system that they need for their application.</t>
  </si>
  <si>
    <t>1. Calculate the AC power load for the equipment that you want to power.</t>
  </si>
  <si>
    <t>Step 1: Calculate the AC power load</t>
  </si>
  <si>
    <t>The power system is designed to provide clean, stable, uninterrupted power to key</t>
  </si>
  <si>
    <t>equipment. Protecting ALL of your electrical equipment could be expensive and</t>
  </si>
  <si>
    <t xml:space="preserve">probably unnecessary.  We recommend that you size your power system for the </t>
  </si>
  <si>
    <t>protection of key equipment only.</t>
  </si>
  <si>
    <t>List below the equipment that you want to protect together with their AC Load</t>
  </si>
  <si>
    <t>in Watts (Watts = Volts x Amps)</t>
  </si>
  <si>
    <t>Back to Index</t>
  </si>
  <si>
    <t>Watts</t>
  </si>
  <si>
    <t>Number</t>
  </si>
  <si>
    <t>of devices</t>
  </si>
  <si>
    <t>Description of Devices</t>
  </si>
  <si>
    <t>Maximum</t>
  </si>
  <si>
    <t>Load</t>
  </si>
  <si>
    <t>VSAT Modem with 5W BUC</t>
  </si>
  <si>
    <t>Router / Bandwidth manager (dedicated device)</t>
  </si>
  <si>
    <t>WLAN Access Point</t>
  </si>
  <si>
    <t>LAN Switch</t>
  </si>
  <si>
    <t>VPN Appliance</t>
  </si>
  <si>
    <t>Desktop computers</t>
  </si>
  <si>
    <t>Servers</t>
  </si>
  <si>
    <t>Laptop computers</t>
  </si>
  <si>
    <t>Printers</t>
  </si>
  <si>
    <t>CRT screens</t>
  </si>
  <si>
    <t>Total required rated battery capacity in Amp Hours</t>
  </si>
  <si>
    <t xml:space="preserve"> = total required battery capacity/available capacity per battery</t>
  </si>
  <si>
    <t>Total number of specified batteries required</t>
  </si>
  <si>
    <t>3. Verify recharging performance</t>
  </si>
  <si>
    <t>Step 3: Verify re-charging performance</t>
  </si>
  <si>
    <t>These calculations check that the inverter/charger can handle</t>
  </si>
  <si>
    <t>the necessary charging capacity and that it can recharge the</t>
  </si>
  <si>
    <t>batteries within the available charging time.</t>
  </si>
  <si>
    <t>First, check the charger rating (Amps)</t>
  </si>
  <si>
    <t>Available recharging time in hours</t>
  </si>
  <si>
    <t>How long will the power be ON? (Generator / Grid power)</t>
  </si>
  <si>
    <t>Charging efficiency</t>
  </si>
  <si>
    <t>This accounts for the inefficiencies in wiring and batteries</t>
  </si>
  <si>
    <t xml:space="preserve">Maximum battery capacity to be replenished </t>
  </si>
  <si>
    <t xml:space="preserve">  </t>
  </si>
  <si>
    <t>(based on Normal storage capacity in Amp hours from Step 2.)</t>
  </si>
  <si>
    <t>Charger current capacity</t>
  </si>
  <si>
    <t>Maximum charger capacities for Outback inverters are:</t>
  </si>
  <si>
    <t>Vented: 12VDC @ 120A, 24VDC @85A, 48VDC @42A</t>
  </si>
  <si>
    <t>Second, check time required to re-charge (hrs)</t>
  </si>
  <si>
    <t>Inverter charger maximum charging capacity</t>
  </si>
  <si>
    <t>See notes above to select an inverter with adequate capacity</t>
  </si>
  <si>
    <t>Recharging time at maximum charge rate</t>
  </si>
  <si>
    <t>Check that this is possible with the Generator/grid power available!</t>
  </si>
  <si>
    <t>© Copyright DRASTIC LLC, 2006</t>
  </si>
  <si>
    <t>There are a three of steps to go through:</t>
  </si>
  <si>
    <t>www.drasticom.org</t>
  </si>
  <si>
    <t>info@drasticom.org</t>
  </si>
  <si>
    <t>Tel: +1 704-644-8382</t>
  </si>
  <si>
    <t>Vented: 2600W@12VDC; 3000W @ 24VDC or 48VDC</t>
  </si>
  <si>
    <t>Higher capacities are achieved by stacking multiple units.</t>
  </si>
  <si>
    <t>Preferred inverter system DC voltage</t>
  </si>
  <si>
    <t>VDC</t>
  </si>
  <si>
    <t>Current drain from battery at maximum load</t>
  </si>
  <si>
    <t>Amps</t>
  </si>
  <si>
    <t>Step 2: Calculate required battery size</t>
  </si>
  <si>
    <t>From Step 1, we have established:</t>
  </si>
  <si>
    <t xml:space="preserve">  Typical maximum load will be</t>
  </si>
  <si>
    <t xml:space="preserve">  Current drain from battery at maximum load will be</t>
  </si>
  <si>
    <t>2. Calculate the required battery size</t>
  </si>
  <si>
    <t>How many hour maximum power outage are you budgeting for?</t>
  </si>
  <si>
    <t>Hours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</si>
</sst>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12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36"/>
      <color indexed="18"/>
      <name val="Stencil"/>
      <family val="0"/>
    </font>
    <font>
      <sz val="24"/>
      <color indexed="16"/>
      <name val="Arial Rounded MT Bold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u val="single"/>
      <sz val="16"/>
      <name val="Verdana"/>
      <family val="0"/>
    </font>
    <font>
      <b/>
      <sz val="12"/>
      <name val="Verdana"/>
      <family val="0"/>
    </font>
    <font>
      <b/>
      <sz val="14"/>
      <name val="Verdana"/>
      <family val="0"/>
    </font>
    <font>
      <b/>
      <u val="single"/>
      <sz val="12"/>
      <color indexed="12"/>
      <name val="Verdana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/>
    </xf>
    <xf numFmtId="0" fontId="0" fillId="2" borderId="0" xfId="0" applyFill="1" applyAlignment="1">
      <alignment/>
    </xf>
    <xf numFmtId="0" fontId="0" fillId="3" borderId="1" xfId="0" applyFill="1" applyBorder="1" applyAlignment="1">
      <alignment/>
    </xf>
    <xf numFmtId="0" fontId="1" fillId="2" borderId="2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2" borderId="2" xfId="0" applyFont="1" applyFill="1" applyBorder="1" applyAlignment="1">
      <alignment horizontal="right"/>
    </xf>
    <xf numFmtId="0" fontId="1" fillId="2" borderId="3" xfId="0" applyFont="1" applyFill="1" applyBorder="1" applyAlignment="1">
      <alignment horizontal="right"/>
    </xf>
    <xf numFmtId="0" fontId="0" fillId="3" borderId="2" xfId="0" applyFill="1" applyBorder="1" applyAlignment="1">
      <alignment/>
    </xf>
    <xf numFmtId="0" fontId="9" fillId="3" borderId="4" xfId="0" applyFont="1" applyFill="1" applyBorder="1" applyAlignment="1">
      <alignment/>
    </xf>
    <xf numFmtId="0" fontId="9" fillId="3" borderId="5" xfId="0" applyFont="1" applyFill="1" applyBorder="1" applyAlignment="1">
      <alignment/>
    </xf>
    <xf numFmtId="0" fontId="0" fillId="4" borderId="1" xfId="0" applyFill="1" applyBorder="1" applyAlignment="1">
      <alignment/>
    </xf>
    <xf numFmtId="0" fontId="0" fillId="4" borderId="2" xfId="0" applyFill="1" applyBorder="1" applyAlignment="1">
      <alignment/>
    </xf>
    <xf numFmtId="0" fontId="3" fillId="0" borderId="0" xfId="0" applyFont="1" applyAlignment="1">
      <alignment/>
    </xf>
    <xf numFmtId="9" fontId="0" fillId="3" borderId="1" xfId="0" applyNumberFormat="1" applyFill="1" applyBorder="1" applyAlignment="1">
      <alignment/>
    </xf>
    <xf numFmtId="1" fontId="0" fillId="4" borderId="1" xfId="0" applyNumberFormat="1" applyFill="1" applyBorder="1" applyAlignment="1">
      <alignment/>
    </xf>
    <xf numFmtId="0" fontId="9" fillId="4" borderId="6" xfId="0" applyFont="1" applyFill="1" applyBorder="1" applyAlignment="1">
      <alignment/>
    </xf>
    <xf numFmtId="0" fontId="9" fillId="0" borderId="0" xfId="0" applyFont="1" applyAlignment="1">
      <alignment/>
    </xf>
    <xf numFmtId="1" fontId="9" fillId="4" borderId="7" xfId="0" applyNumberFormat="1" applyFont="1" applyFill="1" applyBorder="1" applyAlignment="1">
      <alignment/>
    </xf>
    <xf numFmtId="0" fontId="6" fillId="0" borderId="0" xfId="20" applyAlignment="1">
      <alignment/>
    </xf>
    <xf numFmtId="0" fontId="10" fillId="0" borderId="0" xfId="0" applyFont="1" applyAlignment="1">
      <alignment/>
    </xf>
    <xf numFmtId="1" fontId="0" fillId="3" borderId="1" xfId="0" applyNumberFormat="1" applyFill="1" applyBorder="1" applyAlignment="1">
      <alignment/>
    </xf>
    <xf numFmtId="0" fontId="0" fillId="0" borderId="0" xfId="0" applyFont="1" applyAlignment="1">
      <alignment/>
    </xf>
    <xf numFmtId="2" fontId="0" fillId="3" borderId="1" xfId="0" applyNumberFormat="1" applyFont="1" applyFill="1" applyBorder="1" applyAlignment="1">
      <alignment/>
    </xf>
    <xf numFmtId="0" fontId="1" fillId="0" borderId="0" xfId="0" applyFont="1" applyAlignment="1">
      <alignment/>
    </xf>
    <xf numFmtId="9" fontId="0" fillId="3" borderId="1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3" borderId="1" xfId="0" applyFont="1" applyFill="1" applyBorder="1" applyAlignment="1">
      <alignment/>
    </xf>
    <xf numFmtId="0" fontId="11" fillId="0" borderId="0" xfId="2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28</xdr:row>
      <xdr:rowOff>28575</xdr:rowOff>
    </xdr:from>
    <xdr:to>
      <xdr:col>7</xdr:col>
      <xdr:colOff>514350</xdr:colOff>
      <xdr:row>59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5248275"/>
          <a:ext cx="5543550" cy="505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rasticom.org" TargetMode="External" /><Relationship Id="rId2" Type="http://schemas.openxmlformats.org/officeDocument/2006/relationships/hyperlink" Target="mailto:info@drasticom.org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63"/>
  <sheetViews>
    <sheetView tabSelected="1" workbookViewId="0" topLeftCell="A17">
      <selection activeCell="J43" sqref="J43"/>
    </sheetView>
  </sheetViews>
  <sheetFormatPr defaultColWidth="11.00390625" defaultRowHeight="12.75"/>
  <cols>
    <col min="1" max="1" width="3.875" style="0" customWidth="1"/>
  </cols>
  <sheetData>
    <row r="2" ht="36.75">
      <c r="B2" s="1" t="s">
        <v>39</v>
      </c>
    </row>
    <row r="4" ht="28.5">
      <c r="B4" s="2" t="s">
        <v>40</v>
      </c>
    </row>
    <row r="6" ht="12.75">
      <c r="B6" t="s">
        <v>41</v>
      </c>
    </row>
    <row r="7" ht="12.75">
      <c r="B7" t="s">
        <v>42</v>
      </c>
    </row>
    <row r="9" ht="12.75">
      <c r="B9" s="4" t="s">
        <v>45</v>
      </c>
    </row>
    <row r="10" ht="12.75">
      <c r="B10" s="4" t="s">
        <v>46</v>
      </c>
    </row>
    <row r="11" ht="12.75">
      <c r="B11" s="4" t="s">
        <v>47</v>
      </c>
    </row>
    <row r="12" ht="12.75">
      <c r="B12" s="4" t="s">
        <v>48</v>
      </c>
    </row>
    <row r="14" spans="2:4" ht="12.75">
      <c r="B14" s="16" t="s">
        <v>4</v>
      </c>
      <c r="C14" s="6"/>
      <c r="D14" s="4" t="s">
        <v>5</v>
      </c>
    </row>
    <row r="15" ht="6.75" customHeight="1">
      <c r="D15" s="4"/>
    </row>
    <row r="16" spans="3:4" ht="12.75">
      <c r="C16" s="14"/>
      <c r="D16" s="4" t="s">
        <v>6</v>
      </c>
    </row>
    <row r="18" ht="18">
      <c r="B18" s="23" t="s">
        <v>93</v>
      </c>
    </row>
    <row r="20" spans="2:7" s="20" customFormat="1" ht="15.75">
      <c r="B20" s="31" t="s">
        <v>43</v>
      </c>
      <c r="C20" s="31"/>
      <c r="D20" s="31"/>
      <c r="E20" s="31"/>
      <c r="F20" s="31"/>
      <c r="G20" s="31"/>
    </row>
    <row r="21" s="20" customFormat="1" ht="15.75"/>
    <row r="22" spans="2:5" s="20" customFormat="1" ht="15.75">
      <c r="B22" s="31" t="s">
        <v>107</v>
      </c>
      <c r="C22" s="31"/>
      <c r="D22" s="31"/>
      <c r="E22" s="31"/>
    </row>
    <row r="23" s="20" customFormat="1" ht="15.75"/>
    <row r="24" spans="2:4" s="20" customFormat="1" ht="15.75">
      <c r="B24" s="31" t="s">
        <v>71</v>
      </c>
      <c r="C24" s="31"/>
      <c r="D24" s="31"/>
    </row>
    <row r="61" ht="12.75">
      <c r="B61" t="s">
        <v>92</v>
      </c>
    </row>
    <row r="63" spans="2:6" ht="12.75">
      <c r="B63" s="22" t="s">
        <v>94</v>
      </c>
      <c r="D63" s="22" t="s">
        <v>95</v>
      </c>
      <c r="F63" t="s">
        <v>96</v>
      </c>
    </row>
  </sheetData>
  <hyperlinks>
    <hyperlink ref="B20" location="Step1" display="1. Calculate the AC power load for the equipment that you want to power."/>
    <hyperlink ref="B20:G20" location="Step1" display="1. Calculate the AC power load for the equipment that you want to power."/>
    <hyperlink ref="B22:E22" location="Step2" display="2. Calculate the required battery size"/>
    <hyperlink ref="B24:D24" location="Step3" display="3. Verify recharging performance"/>
    <hyperlink ref="B63" r:id="rId1" display="www.drasticom.org"/>
    <hyperlink ref="D63" r:id="rId2" display="info@drasticom.org"/>
  </hyperlinks>
  <printOptions/>
  <pageMargins left="0.7480314960629921" right="0.7480314960629921" top="0.984251968503937" bottom="0.984251968503937" header="0.5118110236220472" footer="0.5118110236220472"/>
  <pageSetup fitToHeight="1" fitToWidth="1" orientation="portrait" paperSize="9" scale="88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51"/>
  <sheetViews>
    <sheetView workbookViewId="0" topLeftCell="A1">
      <selection activeCell="G55" sqref="G55"/>
    </sheetView>
  </sheetViews>
  <sheetFormatPr defaultColWidth="11.00390625" defaultRowHeight="12.75"/>
  <cols>
    <col min="1" max="1" width="2.125" style="0" customWidth="1"/>
    <col min="2" max="2" width="38.625" style="0" customWidth="1"/>
    <col min="3" max="3" width="7.875" style="0" customWidth="1"/>
    <col min="4" max="4" width="9.125" style="0" customWidth="1"/>
    <col min="5" max="5" width="8.625" style="0" customWidth="1"/>
    <col min="6" max="6" width="7.25390625" style="0" customWidth="1"/>
    <col min="7" max="7" width="46.25390625" style="0" customWidth="1"/>
    <col min="8" max="8" width="39.875" style="0" customWidth="1"/>
  </cols>
  <sheetData>
    <row r="2" ht="36.75">
      <c r="B2" s="1" t="s">
        <v>39</v>
      </c>
    </row>
    <row r="4" spans="2:7" ht="28.5">
      <c r="B4" s="2" t="s">
        <v>40</v>
      </c>
      <c r="G4" s="22" t="s">
        <v>51</v>
      </c>
    </row>
    <row r="6" ht="19.5">
      <c r="B6" s="3" t="s">
        <v>44</v>
      </c>
    </row>
    <row r="8" ht="12.75">
      <c r="B8" t="s">
        <v>49</v>
      </c>
    </row>
    <row r="9" ht="12.75">
      <c r="B9" t="s">
        <v>50</v>
      </c>
    </row>
    <row r="11" spans="2:5" ht="12.75">
      <c r="B11" s="4" t="s">
        <v>1</v>
      </c>
      <c r="C11" s="4"/>
      <c r="D11" s="4"/>
      <c r="E11" s="4"/>
    </row>
    <row r="12" spans="2:5" ht="12.75">
      <c r="B12" s="4" t="s">
        <v>2</v>
      </c>
      <c r="C12" s="4"/>
      <c r="D12" s="4"/>
      <c r="E12" s="4"/>
    </row>
    <row r="14" spans="2:5" ht="12.75">
      <c r="B14" s="7"/>
      <c r="C14" s="9"/>
      <c r="D14" s="9" t="s">
        <v>53</v>
      </c>
      <c r="E14" s="9" t="s">
        <v>56</v>
      </c>
    </row>
    <row r="15" spans="2:5" ht="12.75">
      <c r="B15" s="8" t="s">
        <v>55</v>
      </c>
      <c r="C15" s="10" t="s">
        <v>52</v>
      </c>
      <c r="D15" s="10" t="s">
        <v>54</v>
      </c>
      <c r="E15" s="10" t="s">
        <v>57</v>
      </c>
    </row>
    <row r="16" spans="2:5" ht="12.75">
      <c r="B16" s="6" t="s">
        <v>58</v>
      </c>
      <c r="C16" s="6">
        <v>130</v>
      </c>
      <c r="D16" s="6">
        <v>1</v>
      </c>
      <c r="E16" s="14">
        <f>D16*C16</f>
        <v>130</v>
      </c>
    </row>
    <row r="17" spans="2:5" ht="12.75">
      <c r="B17" s="6" t="s">
        <v>59</v>
      </c>
      <c r="C17" s="6">
        <v>50</v>
      </c>
      <c r="D17" s="6">
        <v>1</v>
      </c>
      <c r="E17" s="14">
        <f aca="true" t="shared" si="0" ref="E17:E36">D17*C17</f>
        <v>50</v>
      </c>
    </row>
    <row r="18" spans="2:5" ht="12.75">
      <c r="B18" s="6" t="s">
        <v>60</v>
      </c>
      <c r="C18" s="6">
        <v>25</v>
      </c>
      <c r="D18" s="6">
        <v>1</v>
      </c>
      <c r="E18" s="14">
        <f t="shared" si="0"/>
        <v>25</v>
      </c>
    </row>
    <row r="19" spans="2:5" ht="12.75">
      <c r="B19" s="6" t="s">
        <v>61</v>
      </c>
      <c r="C19" s="6">
        <v>25</v>
      </c>
      <c r="D19" s="6">
        <v>1</v>
      </c>
      <c r="E19" s="14">
        <f t="shared" si="0"/>
        <v>25</v>
      </c>
    </row>
    <row r="20" spans="2:5" ht="12.75">
      <c r="B20" s="6" t="s">
        <v>62</v>
      </c>
      <c r="C20" s="6">
        <v>50</v>
      </c>
      <c r="D20" s="6">
        <v>1</v>
      </c>
      <c r="E20" s="14">
        <f t="shared" si="0"/>
        <v>50</v>
      </c>
    </row>
    <row r="21" spans="2:5" ht="12.75">
      <c r="B21" s="6" t="s">
        <v>63</v>
      </c>
      <c r="C21" s="6">
        <v>400</v>
      </c>
      <c r="D21" s="6">
        <v>2</v>
      </c>
      <c r="E21" s="14">
        <f t="shared" si="0"/>
        <v>800</v>
      </c>
    </row>
    <row r="22" spans="2:5" ht="12.75">
      <c r="B22" s="6" t="s">
        <v>64</v>
      </c>
      <c r="C22" s="6">
        <v>400</v>
      </c>
      <c r="D22" s="6">
        <v>1</v>
      </c>
      <c r="E22" s="14">
        <f t="shared" si="0"/>
        <v>400</v>
      </c>
    </row>
    <row r="23" spans="2:5" ht="12.75">
      <c r="B23" s="6" t="s">
        <v>65</v>
      </c>
      <c r="C23" s="6">
        <v>80</v>
      </c>
      <c r="D23" s="6">
        <v>0</v>
      </c>
      <c r="E23" s="14">
        <f t="shared" si="0"/>
        <v>0</v>
      </c>
    </row>
    <row r="24" spans="2:5" ht="12.75">
      <c r="B24" s="6" t="s">
        <v>66</v>
      </c>
      <c r="C24" s="6">
        <v>100</v>
      </c>
      <c r="D24" s="6">
        <v>1</v>
      </c>
      <c r="E24" s="14">
        <f t="shared" si="0"/>
        <v>100</v>
      </c>
    </row>
    <row r="25" spans="2:5" ht="12.75">
      <c r="B25" s="6" t="s">
        <v>67</v>
      </c>
      <c r="C25" s="6">
        <v>150</v>
      </c>
      <c r="D25" s="6">
        <v>0</v>
      </c>
      <c r="E25" s="14">
        <f t="shared" si="0"/>
        <v>0</v>
      </c>
    </row>
    <row r="26" spans="2:5" ht="12.75">
      <c r="B26" s="6" t="s">
        <v>0</v>
      </c>
      <c r="C26" s="6">
        <v>50</v>
      </c>
      <c r="D26" s="6">
        <v>2</v>
      </c>
      <c r="E26" s="14">
        <f t="shared" si="0"/>
        <v>100</v>
      </c>
    </row>
    <row r="27" spans="2:5" ht="12.75">
      <c r="B27" s="6"/>
      <c r="C27" s="6">
        <v>0</v>
      </c>
      <c r="D27" s="6">
        <v>0</v>
      </c>
      <c r="E27" s="14">
        <f t="shared" si="0"/>
        <v>0</v>
      </c>
    </row>
    <row r="28" spans="2:5" ht="12.75">
      <c r="B28" s="6"/>
      <c r="C28" s="6">
        <v>0</v>
      </c>
      <c r="D28" s="6">
        <v>0</v>
      </c>
      <c r="E28" s="14">
        <f t="shared" si="0"/>
        <v>0</v>
      </c>
    </row>
    <row r="29" spans="2:5" ht="12.75">
      <c r="B29" s="6"/>
      <c r="C29" s="6">
        <v>0</v>
      </c>
      <c r="D29" s="6">
        <v>0</v>
      </c>
      <c r="E29" s="14">
        <f t="shared" si="0"/>
        <v>0</v>
      </c>
    </row>
    <row r="30" spans="2:5" ht="12.75">
      <c r="B30" s="6"/>
      <c r="C30" s="6">
        <v>0</v>
      </c>
      <c r="D30" s="6">
        <v>0</v>
      </c>
      <c r="E30" s="14">
        <f t="shared" si="0"/>
        <v>0</v>
      </c>
    </row>
    <row r="31" spans="2:5" ht="12.75">
      <c r="B31" s="6"/>
      <c r="C31" s="6">
        <v>0</v>
      </c>
      <c r="D31" s="6">
        <v>0</v>
      </c>
      <c r="E31" s="14">
        <f t="shared" si="0"/>
        <v>0</v>
      </c>
    </row>
    <row r="32" spans="2:5" ht="12.75">
      <c r="B32" s="6"/>
      <c r="C32" s="6">
        <v>0</v>
      </c>
      <c r="D32" s="6">
        <v>0</v>
      </c>
      <c r="E32" s="14">
        <f t="shared" si="0"/>
        <v>0</v>
      </c>
    </row>
    <row r="33" spans="2:5" ht="12.75">
      <c r="B33" s="6"/>
      <c r="C33" s="6">
        <v>0</v>
      </c>
      <c r="D33" s="6">
        <v>0</v>
      </c>
      <c r="E33" s="14">
        <f t="shared" si="0"/>
        <v>0</v>
      </c>
    </row>
    <row r="34" spans="2:5" ht="12.75">
      <c r="B34" s="6"/>
      <c r="C34" s="6">
        <v>0</v>
      </c>
      <c r="D34" s="6">
        <v>0</v>
      </c>
      <c r="E34" s="14">
        <f t="shared" si="0"/>
        <v>0</v>
      </c>
    </row>
    <row r="35" spans="2:5" ht="12.75">
      <c r="B35" s="6"/>
      <c r="C35" s="6">
        <v>0</v>
      </c>
      <c r="D35" s="6">
        <v>0</v>
      </c>
      <c r="E35" s="14">
        <f t="shared" si="0"/>
        <v>0</v>
      </c>
    </row>
    <row r="36" spans="2:5" ht="13.5" thickBot="1">
      <c r="B36" s="11"/>
      <c r="C36" s="11">
        <v>0</v>
      </c>
      <c r="D36" s="11">
        <v>0</v>
      </c>
      <c r="E36" s="15">
        <f t="shared" si="0"/>
        <v>0</v>
      </c>
    </row>
    <row r="37" spans="2:6" ht="16.5" thickBot="1">
      <c r="B37" s="12" t="s">
        <v>3</v>
      </c>
      <c r="C37" s="13"/>
      <c r="D37" s="13"/>
      <c r="E37" s="19">
        <f>SUM(E16:E36)</f>
        <v>1680</v>
      </c>
      <c r="F37" t="s">
        <v>52</v>
      </c>
    </row>
    <row r="38" ht="12.75">
      <c r="G38" s="5" t="s">
        <v>8</v>
      </c>
    </row>
    <row r="39" spans="2:7" ht="12.75">
      <c r="B39" t="s">
        <v>7</v>
      </c>
      <c r="E39" s="17">
        <v>0.92</v>
      </c>
      <c r="G39" t="s">
        <v>9</v>
      </c>
    </row>
    <row r="40" ht="13.5" thickBot="1"/>
    <row r="41" spans="2:7" ht="16.5" thickBot="1">
      <c r="B41" s="20" t="s">
        <v>10</v>
      </c>
      <c r="C41" s="20"/>
      <c r="D41" s="20"/>
      <c r="E41" s="21">
        <f>E37/E39</f>
        <v>1826.086956521739</v>
      </c>
      <c r="F41" t="s">
        <v>52</v>
      </c>
      <c r="G41" t="s">
        <v>11</v>
      </c>
    </row>
    <row r="42" ht="12.75">
      <c r="G42" t="s">
        <v>12</v>
      </c>
    </row>
    <row r="43" spans="2:6" ht="12.75">
      <c r="B43" t="s">
        <v>99</v>
      </c>
      <c r="E43" s="24">
        <v>24</v>
      </c>
      <c r="F43" t="s">
        <v>100</v>
      </c>
    </row>
    <row r="44" ht="13.5" thickBot="1">
      <c r="G44" t="s">
        <v>13</v>
      </c>
    </row>
    <row r="45" spans="2:7" ht="16.5" thickBot="1">
      <c r="B45" s="20" t="s">
        <v>101</v>
      </c>
      <c r="E45" s="21">
        <f>E41/E43</f>
        <v>76.08695652173913</v>
      </c>
      <c r="F45" t="s">
        <v>102</v>
      </c>
      <c r="G45" t="s">
        <v>97</v>
      </c>
    </row>
    <row r="47" ht="12.75">
      <c r="G47" t="s">
        <v>98</v>
      </c>
    </row>
    <row r="48" ht="12.75">
      <c r="B48" s="22" t="s">
        <v>51</v>
      </c>
    </row>
    <row r="51" ht="12.75">
      <c r="B51" t="s">
        <v>92</v>
      </c>
    </row>
  </sheetData>
  <hyperlinks>
    <hyperlink ref="G4" location="Index" display="Back to Index"/>
    <hyperlink ref="B48" location="Index" display="Back to Index"/>
  </hyperlinks>
  <printOptions/>
  <pageMargins left="0.7480314960629921" right="0.7480314960629921" top="0.5905511811023623" bottom="0.5905511811023623" header="0" footer="0"/>
  <pageSetup fitToHeight="1" fitToWidth="1" orientation="landscape" paperSize="9" scale="7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43"/>
  <sheetViews>
    <sheetView workbookViewId="0" topLeftCell="A1">
      <selection activeCell="B50" sqref="B50"/>
    </sheetView>
  </sheetViews>
  <sheetFormatPr defaultColWidth="11.00390625" defaultRowHeight="12.75"/>
  <cols>
    <col min="1" max="1" width="3.625" style="0" customWidth="1"/>
    <col min="2" max="2" width="51.75390625" style="0" customWidth="1"/>
    <col min="4" max="4" width="7.375" style="25" customWidth="1"/>
    <col min="5" max="5" width="3.00390625" style="0" customWidth="1"/>
    <col min="6" max="6" width="54.75390625" style="0" customWidth="1"/>
  </cols>
  <sheetData>
    <row r="2" ht="36.75">
      <c r="B2" s="1" t="s">
        <v>39</v>
      </c>
    </row>
    <row r="4" spans="2:6" ht="28.5">
      <c r="B4" s="2" t="s">
        <v>40</v>
      </c>
      <c r="F4" s="22" t="s">
        <v>51</v>
      </c>
    </row>
    <row r="6" ht="19.5">
      <c r="B6" s="3" t="s">
        <v>103</v>
      </c>
    </row>
    <row r="8" ht="12.75">
      <c r="B8" s="16" t="s">
        <v>104</v>
      </c>
    </row>
    <row r="9" spans="2:6" ht="12.75">
      <c r="B9" t="s">
        <v>105</v>
      </c>
      <c r="C9" s="18">
        <f>'Calculate Load'!E41</f>
        <v>1826.086956521739</v>
      </c>
      <c r="D9" s="25" t="s">
        <v>52</v>
      </c>
      <c r="F9" s="5" t="s">
        <v>8</v>
      </c>
    </row>
    <row r="10" spans="2:4" ht="12.75">
      <c r="B10" t="s">
        <v>106</v>
      </c>
      <c r="C10" s="18">
        <f>'Calculate Load'!E45</f>
        <v>76.08695652173913</v>
      </c>
      <c r="D10" s="25" t="s">
        <v>102</v>
      </c>
    </row>
    <row r="11" spans="2:4" ht="12.75">
      <c r="B11" t="s">
        <v>37</v>
      </c>
      <c r="C11" s="18">
        <f>'Calculate Load'!E43</f>
        <v>24</v>
      </c>
      <c r="D11" s="25" t="s">
        <v>33</v>
      </c>
    </row>
    <row r="12" spans="2:5" ht="12.75">
      <c r="B12" s="4"/>
      <c r="C12" s="4"/>
      <c r="E12" s="4"/>
    </row>
    <row r="13" spans="2:5" ht="12.75">
      <c r="B13" s="25" t="s">
        <v>108</v>
      </c>
      <c r="C13" s="26">
        <v>6</v>
      </c>
      <c r="D13" s="25" t="s">
        <v>109</v>
      </c>
      <c r="E13" s="4"/>
    </row>
    <row r="15" spans="2:6" ht="12.75">
      <c r="B15" s="25" t="s">
        <v>17</v>
      </c>
      <c r="C15" s="18">
        <f>C10*C13</f>
        <v>456.52173913043475</v>
      </c>
      <c r="D15" s="25" t="s">
        <v>18</v>
      </c>
      <c r="E15" s="4"/>
      <c r="F15" t="s">
        <v>19</v>
      </c>
    </row>
    <row r="16" spans="2:5" ht="12.75">
      <c r="B16" s="25"/>
      <c r="C16" s="25"/>
      <c r="E16" s="4"/>
    </row>
    <row r="17" spans="2:6" ht="12.75">
      <c r="B17" s="25" t="s">
        <v>20</v>
      </c>
      <c r="C17" s="28">
        <v>0.5</v>
      </c>
      <c r="E17" s="4"/>
      <c r="F17" t="s">
        <v>21</v>
      </c>
    </row>
    <row r="18" spans="2:6" ht="12.75">
      <c r="B18" s="25"/>
      <c r="C18" s="25"/>
      <c r="E18" s="4"/>
      <c r="F18" t="s">
        <v>22</v>
      </c>
    </row>
    <row r="19" spans="2:6" ht="12.75">
      <c r="B19" s="25"/>
      <c r="C19" s="25"/>
      <c r="E19" s="4"/>
      <c r="F19" t="s">
        <v>23</v>
      </c>
    </row>
    <row r="20" spans="2:6" ht="12.75">
      <c r="B20" s="25"/>
      <c r="C20" s="25"/>
      <c r="E20" s="4"/>
      <c r="F20" t="s">
        <v>24</v>
      </c>
    </row>
    <row r="21" spans="2:5" ht="12.75">
      <c r="B21" s="25" t="s">
        <v>25</v>
      </c>
      <c r="C21" s="18">
        <f>C15/C17</f>
        <v>913.0434782608695</v>
      </c>
      <c r="D21" s="25" t="s">
        <v>18</v>
      </c>
      <c r="E21" s="4"/>
    </row>
    <row r="22" spans="2:5" ht="12.75">
      <c r="B22" s="25"/>
      <c r="C22" s="25"/>
      <c r="E22" s="4"/>
    </row>
    <row r="23" spans="2:6" ht="12.75">
      <c r="B23" s="25" t="s">
        <v>26</v>
      </c>
      <c r="C23" s="28">
        <v>1</v>
      </c>
      <c r="E23" s="4"/>
      <c r="F23" t="s">
        <v>27</v>
      </c>
    </row>
    <row r="24" spans="2:6" ht="13.5" thickBot="1">
      <c r="B24" s="25"/>
      <c r="C24" s="25"/>
      <c r="E24" s="4"/>
      <c r="F24" t="s">
        <v>28</v>
      </c>
    </row>
    <row r="25" spans="2:6" ht="16.5" thickBot="1">
      <c r="B25" s="20" t="s">
        <v>68</v>
      </c>
      <c r="C25" s="21">
        <f>C21/C23</f>
        <v>913.0434782608695</v>
      </c>
      <c r="D25" s="25" t="s">
        <v>18</v>
      </c>
      <c r="E25" s="4"/>
      <c r="F25" t="s">
        <v>29</v>
      </c>
    </row>
    <row r="26" spans="2:5" ht="12.75">
      <c r="B26" s="25"/>
      <c r="C26" s="25"/>
      <c r="E26" s="4"/>
    </row>
    <row r="27" spans="2:5" ht="12.75">
      <c r="B27" s="16" t="s">
        <v>30</v>
      </c>
      <c r="C27" s="25"/>
      <c r="E27" s="4"/>
    </row>
    <row r="28" spans="2:5" ht="12.75">
      <c r="B28" s="16" t="s">
        <v>31</v>
      </c>
      <c r="C28" s="25"/>
      <c r="E28" s="4"/>
    </row>
    <row r="29" spans="2:5" ht="12.75">
      <c r="B29" s="25"/>
      <c r="C29" s="25"/>
      <c r="E29" s="4"/>
    </row>
    <row r="30" spans="2:6" ht="12.75">
      <c r="B30" s="25" t="s">
        <v>32</v>
      </c>
      <c r="C30" s="30">
        <v>6</v>
      </c>
      <c r="D30" s="25" t="s">
        <v>33</v>
      </c>
      <c r="E30" s="4"/>
      <c r="F30" t="s">
        <v>34</v>
      </c>
    </row>
    <row r="31" spans="2:5" ht="12.75">
      <c r="B31" s="25"/>
      <c r="C31" s="25"/>
      <c r="E31" s="4"/>
    </row>
    <row r="32" spans="2:6" ht="12.75">
      <c r="B32" s="29" t="s">
        <v>35</v>
      </c>
      <c r="C32" s="30">
        <v>225</v>
      </c>
      <c r="D32" s="25" t="s">
        <v>18</v>
      </c>
      <c r="E32" s="4"/>
      <c r="F32" t="s">
        <v>36</v>
      </c>
    </row>
    <row r="33" spans="2:5" ht="12.75">
      <c r="B33" s="29"/>
      <c r="C33" s="25"/>
      <c r="E33" s="4"/>
    </row>
    <row r="34" spans="2:6" ht="12.75">
      <c r="B34" s="25" t="s">
        <v>14</v>
      </c>
      <c r="C34" s="18">
        <f>C11/C30</f>
        <v>4</v>
      </c>
      <c r="E34" s="4"/>
      <c r="F34" t="s">
        <v>38</v>
      </c>
    </row>
    <row r="35" spans="2:5" ht="12.75">
      <c r="B35" s="25"/>
      <c r="C35" s="25"/>
      <c r="E35" s="4"/>
    </row>
    <row r="36" spans="2:6" ht="12.75">
      <c r="B36" s="25" t="s">
        <v>15</v>
      </c>
      <c r="C36" s="18">
        <f>ROUND((C25/C32),0)</f>
        <v>4</v>
      </c>
      <c r="E36" s="4"/>
      <c r="F36" t="s">
        <v>69</v>
      </c>
    </row>
    <row r="37" spans="2:5" ht="13.5" thickBot="1">
      <c r="B37" s="25"/>
      <c r="C37" s="25"/>
      <c r="E37" s="4"/>
    </row>
    <row r="38" spans="2:5" ht="16.5" thickBot="1">
      <c r="B38" s="20" t="s">
        <v>70</v>
      </c>
      <c r="C38" s="21">
        <f>C34*C36</f>
        <v>16</v>
      </c>
      <c r="E38" s="4"/>
    </row>
    <row r="39" spans="2:5" ht="12.75">
      <c r="B39" s="25"/>
      <c r="C39" s="25"/>
      <c r="E39" s="4"/>
    </row>
    <row r="41" ht="12.75">
      <c r="B41" s="22" t="s">
        <v>51</v>
      </c>
    </row>
    <row r="43" ht="12.75">
      <c r="B43" t="s">
        <v>92</v>
      </c>
    </row>
  </sheetData>
  <hyperlinks>
    <hyperlink ref="F4" location="Index" display="Back to Index"/>
    <hyperlink ref="B41" location="Index" display="Back to Index"/>
  </hyperlinks>
  <printOptions/>
  <pageMargins left="0.7480314960629921" right="0.7480314960629921" top="0.5905511811023623" bottom="0.5905511811023623" header="0" footer="0"/>
  <pageSetup fitToHeight="1" fitToWidth="1" orientation="landscape" paperSize="9" scale="76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38"/>
  <sheetViews>
    <sheetView workbookViewId="0" topLeftCell="A1">
      <selection activeCell="B34" sqref="B34"/>
    </sheetView>
  </sheetViews>
  <sheetFormatPr defaultColWidth="11.00390625" defaultRowHeight="12.75"/>
  <cols>
    <col min="1" max="1" width="3.00390625" style="0" customWidth="1"/>
    <col min="2" max="2" width="48.375" style="0" customWidth="1"/>
    <col min="4" max="4" width="7.375" style="0" customWidth="1"/>
    <col min="5" max="5" width="2.125" style="0" customWidth="1"/>
    <col min="6" max="6" width="55.875" style="0" customWidth="1"/>
  </cols>
  <sheetData>
    <row r="1" ht="12.75">
      <c r="D1" s="25"/>
    </row>
    <row r="2" spans="2:4" ht="36.75">
      <c r="B2" s="1" t="s">
        <v>39</v>
      </c>
      <c r="D2" s="25"/>
    </row>
    <row r="3" ht="12.75">
      <c r="D3" s="25"/>
    </row>
    <row r="4" spans="2:6" ht="28.5">
      <c r="B4" s="2" t="s">
        <v>40</v>
      </c>
      <c r="D4" s="25"/>
      <c r="F4" s="22" t="s">
        <v>51</v>
      </c>
    </row>
    <row r="5" ht="12.75">
      <c r="D5" s="25"/>
    </row>
    <row r="6" spans="2:4" ht="19.5">
      <c r="B6" s="3" t="s">
        <v>72</v>
      </c>
      <c r="D6" s="25"/>
    </row>
    <row r="7" ht="12.75">
      <c r="D7" s="25"/>
    </row>
    <row r="8" spans="2:4" ht="12.75">
      <c r="B8" s="4" t="s">
        <v>73</v>
      </c>
      <c r="D8" s="25"/>
    </row>
    <row r="9" spans="2:4" ht="12.75">
      <c r="B9" s="4" t="s">
        <v>74</v>
      </c>
      <c r="D9" s="25"/>
    </row>
    <row r="10" spans="2:4" ht="12.75">
      <c r="B10" s="4" t="s">
        <v>75</v>
      </c>
      <c r="D10" s="25"/>
    </row>
    <row r="11" spans="4:6" ht="12.75">
      <c r="D11" s="25"/>
      <c r="F11" s="5" t="s">
        <v>8</v>
      </c>
    </row>
    <row r="12" spans="2:4" ht="12.75">
      <c r="B12" s="16" t="s">
        <v>76</v>
      </c>
      <c r="D12" s="25"/>
    </row>
    <row r="13" spans="2:4" ht="12.75">
      <c r="B13" s="16"/>
      <c r="D13" s="25"/>
    </row>
    <row r="14" spans="2:6" ht="12.75">
      <c r="B14" t="s">
        <v>77</v>
      </c>
      <c r="C14" s="26">
        <v>12</v>
      </c>
      <c r="D14" s="25" t="s">
        <v>109</v>
      </c>
      <c r="F14" t="s">
        <v>78</v>
      </c>
    </row>
    <row r="15" ht="12.75">
      <c r="D15" s="25"/>
    </row>
    <row r="16" spans="2:6" ht="12.75">
      <c r="B16" t="s">
        <v>79</v>
      </c>
      <c r="C16" s="28">
        <v>0.95</v>
      </c>
      <c r="D16" s="25"/>
      <c r="F16" t="s">
        <v>80</v>
      </c>
    </row>
    <row r="17" ht="12.75">
      <c r="D17" s="25"/>
    </row>
    <row r="18" spans="2:6" ht="12.75">
      <c r="B18" t="s">
        <v>81</v>
      </c>
      <c r="C18" s="18">
        <f>'Calculate Battery Size'!C15</f>
        <v>456.52173913043475</v>
      </c>
      <c r="D18" s="25" t="s">
        <v>18</v>
      </c>
      <c r="F18" s="25" t="s">
        <v>83</v>
      </c>
    </row>
    <row r="19" spans="2:5" ht="13.5" thickBot="1">
      <c r="B19" s="4" t="s">
        <v>82</v>
      </c>
      <c r="C19" s="4"/>
      <c r="D19" s="25"/>
      <c r="E19" s="4"/>
    </row>
    <row r="20" spans="2:6" ht="16.5" thickBot="1">
      <c r="B20" s="20" t="s">
        <v>84</v>
      </c>
      <c r="C20" s="21">
        <f>ROUND((C18/(C14/C16)),0)</f>
        <v>36</v>
      </c>
      <c r="D20" s="25" t="s">
        <v>102</v>
      </c>
      <c r="E20" s="4"/>
      <c r="F20" t="s">
        <v>85</v>
      </c>
    </row>
    <row r="21" spans="2:6" ht="15.75">
      <c r="B21" s="20"/>
      <c r="C21" s="20"/>
      <c r="D21" s="25"/>
      <c r="E21" s="4"/>
      <c r="F21" t="s">
        <v>16</v>
      </c>
    </row>
    <row r="22" spans="2:6" ht="15.75">
      <c r="B22" s="16" t="s">
        <v>87</v>
      </c>
      <c r="C22" s="20"/>
      <c r="D22" s="25"/>
      <c r="E22" s="4"/>
      <c r="F22" t="s">
        <v>86</v>
      </c>
    </row>
    <row r="23" spans="2:5" ht="15.75">
      <c r="B23" s="20"/>
      <c r="C23" s="20"/>
      <c r="D23" s="25"/>
      <c r="E23" s="4"/>
    </row>
    <row r="24" spans="2:6" ht="12.75">
      <c r="B24" t="s">
        <v>88</v>
      </c>
      <c r="C24" s="24">
        <v>85</v>
      </c>
      <c r="D24" s="25" t="s">
        <v>102</v>
      </c>
      <c r="E24" s="4"/>
      <c r="F24" t="s">
        <v>89</v>
      </c>
    </row>
    <row r="25" spans="3:5" ht="12.75">
      <c r="C25" s="4"/>
      <c r="D25" s="25"/>
      <c r="E25" s="4"/>
    </row>
    <row r="26" spans="2:6" ht="12.75">
      <c r="B26" t="s">
        <v>79</v>
      </c>
      <c r="C26" s="28">
        <v>0.95</v>
      </c>
      <c r="D26" s="25"/>
      <c r="E26" s="4"/>
      <c r="F26" t="s">
        <v>80</v>
      </c>
    </row>
    <row r="27" ht="12.75">
      <c r="D27" s="25"/>
    </row>
    <row r="28" spans="2:6" ht="12.75">
      <c r="B28" t="s">
        <v>81</v>
      </c>
      <c r="C28" s="18">
        <f>C18</f>
        <v>456.52173913043475</v>
      </c>
      <c r="D28" s="25" t="s">
        <v>18</v>
      </c>
      <c r="E28" s="4"/>
      <c r="F28" s="25" t="s">
        <v>83</v>
      </c>
    </row>
    <row r="29" spans="2:5" ht="12.75">
      <c r="B29" s="25"/>
      <c r="C29" s="25"/>
      <c r="D29" s="25"/>
      <c r="E29" s="4"/>
    </row>
    <row r="30" spans="2:6" ht="12.75">
      <c r="B30" s="25" t="s">
        <v>90</v>
      </c>
      <c r="C30" s="26">
        <f>C28/(C24*C26)</f>
        <v>5.65351998923139</v>
      </c>
      <c r="D30" s="25" t="s">
        <v>109</v>
      </c>
      <c r="E30" s="4"/>
      <c r="F30" s="27" t="s">
        <v>91</v>
      </c>
    </row>
    <row r="31" spans="2:5" ht="12.75">
      <c r="B31" s="25"/>
      <c r="C31" s="25"/>
      <c r="D31" s="25"/>
      <c r="E31" s="4"/>
    </row>
    <row r="32" spans="2:5" ht="12.75">
      <c r="B32" s="25"/>
      <c r="C32" s="25"/>
      <c r="D32" s="25"/>
      <c r="E32" s="4"/>
    </row>
    <row r="33" ht="12.75">
      <c r="D33" s="25"/>
    </row>
    <row r="34" spans="2:4" ht="12.75">
      <c r="B34" s="22" t="s">
        <v>51</v>
      </c>
      <c r="D34" s="25"/>
    </row>
    <row r="35" ht="12.75">
      <c r="D35" s="25"/>
    </row>
    <row r="36" spans="2:4" ht="12.75">
      <c r="B36" t="s">
        <v>92</v>
      </c>
      <c r="D36" s="25"/>
    </row>
    <row r="37" ht="12.75">
      <c r="D37" s="25"/>
    </row>
    <row r="38" ht="12.75">
      <c r="D38" s="25"/>
    </row>
  </sheetData>
  <hyperlinks>
    <hyperlink ref="F4" location="Index" display="Back to Index"/>
    <hyperlink ref="B34" location="Index" display="Back to Index"/>
  </hyperlinks>
  <printOptions/>
  <pageMargins left="0.7480314960629921" right="0.7480314960629921" top="0.5905511811023623" bottom="0.5905511811023623" header="0" footer="0"/>
  <pageSetup fitToHeight="1" fitToWidth="1" orientation="landscape" paperSize="9" scale="8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DRASTIC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Longhurst</dc:creator>
  <cp:keywords/>
  <dc:description/>
  <cp:lastModifiedBy>Robert Longhurst</cp:lastModifiedBy>
  <cp:lastPrinted>2006-04-22T10:36:05Z</cp:lastPrinted>
  <dcterms:created xsi:type="dcterms:W3CDTF">2006-04-22T05:50:54Z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